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workbookProtection workbookPassword="C153" lockStructure="1"/>
  <bookViews>
    <workbookView xWindow="0" yWindow="0" windowWidth="27315" windowHeight="14835" tabRatio="500"/>
  </bookViews>
  <sheets>
    <sheet name="Données" sheetId="1" r:id="rId1"/>
    <sheet name="calculs" sheetId="2" state="hidden"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13" i="1" l="1"/>
  <c r="D14" i="1"/>
  <c r="F6" i="2"/>
  <c r="G6" i="2"/>
  <c r="F10" i="2"/>
  <c r="F9" i="2"/>
  <c r="F8" i="2"/>
  <c r="J8" i="2"/>
  <c r="F7" i="2"/>
  <c r="J7" i="2"/>
  <c r="K8" i="2"/>
  <c r="L8" i="2"/>
  <c r="K7" i="2"/>
  <c r="L7" i="2"/>
  <c r="F22" i="2"/>
  <c r="G22" i="2"/>
  <c r="I22" i="2"/>
  <c r="E19" i="1"/>
  <c r="D19" i="1"/>
  <c r="F14" i="2"/>
  <c r="G14" i="2"/>
  <c r="I14" i="2"/>
  <c r="E17" i="1"/>
  <c r="D17" i="1"/>
  <c r="D3" i="1"/>
  <c r="B8" i="1"/>
  <c r="G23" i="2"/>
  <c r="I23" i="2"/>
  <c r="G26" i="2"/>
  <c r="H26" i="2"/>
  <c r="G25" i="2"/>
  <c r="H25" i="2"/>
  <c r="G15" i="2"/>
  <c r="I15" i="2"/>
  <c r="C17" i="1"/>
  <c r="C19" i="1"/>
  <c r="G18" i="2"/>
  <c r="H18" i="2"/>
  <c r="I18" i="2"/>
  <c r="E16" i="1"/>
  <c r="I26" i="2"/>
  <c r="E18" i="1"/>
  <c r="E20" i="1"/>
  <c r="I25" i="2"/>
  <c r="D18" i="1"/>
  <c r="G17" i="2"/>
  <c r="H17" i="2"/>
  <c r="I17" i="2"/>
  <c r="D16" i="1"/>
  <c r="D20" i="1"/>
  <c r="F12" i="2"/>
  <c r="F11" i="2"/>
</calcChain>
</file>

<file path=xl/sharedStrings.xml><?xml version="1.0" encoding="utf-8"?>
<sst xmlns="http://schemas.openxmlformats.org/spreadsheetml/2006/main" count="56" uniqueCount="45">
  <si>
    <t>durée</t>
  </si>
  <si>
    <t>ayrault</t>
  </si>
  <si>
    <t>calcul ayrault</t>
  </si>
  <si>
    <t>nb t exigés 2010</t>
  </si>
  <si>
    <t>nb t  validés autres</t>
  </si>
  <si>
    <t>nb t validés FP</t>
  </si>
  <si>
    <t>nb texigés ayrault</t>
  </si>
  <si>
    <t>nb enfants 2004</t>
  </si>
  <si>
    <t>nb enfants post 2004</t>
  </si>
  <si>
    <t>calcul 2010</t>
  </si>
  <si>
    <t>11e</t>
  </si>
  <si>
    <t>7e HC</t>
  </si>
  <si>
    <t>nb t manquants 2010</t>
  </si>
  <si>
    <t>nb t manquants ayrault</t>
  </si>
  <si>
    <t>décote 2010 11e</t>
  </si>
  <si>
    <t>décote 2010 7e</t>
  </si>
  <si>
    <t>pension 2010 11e</t>
  </si>
  <si>
    <t>pension 2010 7e HC</t>
  </si>
  <si>
    <t>net</t>
  </si>
  <si>
    <t>ans</t>
  </si>
  <si>
    <t>11e CN</t>
  </si>
  <si>
    <t>date réf</t>
  </si>
  <si>
    <t>échelon de départ</t>
  </si>
  <si>
    <t>dont</t>
  </si>
  <si>
    <t>15 ans d'instit validés</t>
  </si>
  <si>
    <t>Données à renseigner</t>
  </si>
  <si>
    <t>Estimer l'impact du projet Ayrault sur sa pension avec le SNUipp-FSU</t>
  </si>
  <si>
    <t>Année de naissance</t>
  </si>
  <si>
    <t>Nombre de trimestres validés dans d'autres régimes</t>
  </si>
  <si>
    <t>Idem mais nombre enfants nés après 2004</t>
  </si>
  <si>
    <t>Attention, cette estimation est une projection, elle ne revêt pas toute la rigueur d'un calcul pour un départ dans les prochaines années avec des données précises de carrière et de situation personnelle demandé auprès de votre section départementale du SNUipp-FSU</t>
  </si>
  <si>
    <t>Estimation modalités actuelles</t>
  </si>
  <si>
    <t>Estimation projet Ayrault</t>
  </si>
  <si>
    <t xml:space="preserve">Estimation de la perte </t>
  </si>
  <si>
    <t xml:space="preserve">Plus d'informations :  </t>
  </si>
  <si>
    <t>ou sur http://XX.snuipp.fr où XX est le numéro de votre département</t>
  </si>
  <si>
    <t>www.snuipp.fr</t>
  </si>
  <si>
    <t>Mois de naissance</t>
  </si>
  <si>
    <t>Ancienneté générale de service au 1er septembre</t>
  </si>
  <si>
    <t xml:space="preserve">avec une carrière à temps plein à l'âge de </t>
  </si>
  <si>
    <t>Arbitrairement, la projection est effectuée au dernier échelon PE de la classe normale et de la hors-classe dès l'âge requis pour partir en retraite atteint et avec une carrière complète comptant à temps plein (temps plein effectifs ou temps partiel pour élever un enfant de moins de 3 ans né à compter du 1er janvier 2004</t>
  </si>
  <si>
    <t>Pour s'opposer à ce projet, mardi 10 septembre, tous en grève, mobilisons nous massivement pour défendre et améliorer nos retraites</t>
  </si>
  <si>
    <t>Pour un départ au 01/09/</t>
  </si>
  <si>
    <r>
      <rPr>
        <b/>
        <sz val="12"/>
        <color theme="1"/>
        <rFont val="Calibri"/>
        <family val="2"/>
        <scheme val="minor"/>
      </rPr>
      <t xml:space="preserve">Pour les femmes </t>
    </r>
    <r>
      <rPr>
        <sz val="12"/>
        <color theme="1"/>
        <rFont val="Calibri"/>
        <family val="2"/>
        <scheme val="minor"/>
      </rPr>
      <t>: nombre d'enfants nés avant 2004 soumis à conditions d'interruption.</t>
    </r>
  </si>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</sst>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21" x14ac:knownFonts="1">
    <font>
      <sz val="12"/>
      <color theme="1"/>
      <name val="Calibri"/>
      <family val="2"/>
      <scheme val="minor"/>
    </font>
    <font>
      <b/>
      <sz val="12"/>
      <color theme="1"/>
      <name val="Calibri"/>
      <family val="2"/>
      <scheme val="minor"/>
    </font>
    <font>
      <sz val="10"/>
      <name val="Arial Narrow"/>
      <family val="2"/>
    </font>
    <font>
      <u/>
      <sz val="12"/>
      <color theme="10"/>
      <name val="Calibri"/>
      <family val="2"/>
      <scheme val="minor"/>
    </font>
    <font>
      <u/>
      <sz val="12"/>
      <color theme="11"/>
      <name val="Calibri"/>
      <family val="2"/>
      <scheme val="minor"/>
    </font>
    <font>
      <sz val="14"/>
      <color theme="1"/>
      <name val="Calibri"/>
      <scheme val="minor"/>
    </font>
    <font>
      <b/>
      <sz val="14"/>
      <color theme="1"/>
      <name val="Calibri"/>
      <scheme val="minor"/>
    </font>
    <font>
      <b/>
      <sz val="14"/>
      <color rgb="FFFF0000"/>
      <name val="Calibri"/>
      <scheme val="minor"/>
    </font>
    <font>
      <b/>
      <sz val="14"/>
      <color rgb="FF000000"/>
      <name val="Calibri"/>
      <scheme val="minor"/>
    </font>
    <font>
      <i/>
      <sz val="14"/>
      <color theme="1"/>
      <name val="Calibri"/>
      <scheme val="minor"/>
    </font>
    <font>
      <i/>
      <sz val="12"/>
      <color theme="0" tint="-0.499984740745262"/>
      <name val="Calibri"/>
      <scheme val="minor"/>
    </font>
    <font>
      <sz val="12"/>
      <color rgb="FF0000FF"/>
      <name val="Calibri"/>
      <scheme val="minor"/>
    </font>
    <font>
      <sz val="8"/>
      <name val="Calibri"/>
      <family val="2"/>
      <scheme val="minor"/>
    </font>
    <font>
      <b/>
      <sz val="14"/>
      <color theme="1"/>
      <name val="Tahoma"/>
    </font>
    <font>
      <b/>
      <sz val="14"/>
      <name val="Tahoma"/>
    </font>
    <font>
      <b/>
      <sz val="16"/>
      <color theme="1"/>
      <name val="Calibri"/>
      <scheme val="minor"/>
    </font>
    <font>
      <b/>
      <sz val="16"/>
      <color rgb="FFFF0000"/>
      <name val="Calibri"/>
      <scheme val="minor"/>
    </font>
    <font>
      <sz val="12"/>
      <color rgb="FF000000"/>
      <name val="Calibri"/>
      <family val="2"/>
      <scheme val="minor"/>
    </font>
    <font>
      <u/>
      <sz val="14"/>
      <color theme="10"/>
      <name val="Calibri"/>
      <scheme val="minor"/>
    </font>
    <font>
      <b/>
      <i/>
      <sz val="12"/>
      <color rgb="FF0000FF"/>
      <name val="Calibri"/>
      <family val="2"/>
      <scheme val="minor"/>
    </font>
    <font>
      <sz val="12"/>
      <color rgb="FF0000FF"/>
      <name val="Calibri"/>
      <family val="2"/>
      <scheme val="minor"/>
    </font>
  </fonts>
  <fills count="7">
    <fill>
      <patternFill patternType="none"/>
    </fill>
    <fill>
      <patternFill patternType="gray125"/>
    </fill>
    <fill>
      <patternFill patternType="solid">
        <fgColor rgb="FFFF66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249977111117893"/>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8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65">
    <xf numFmtId="0" fontId="0" fillId="0" borderId="0" xfId="0"/>
    <xf numFmtId="0" fontId="0" fillId="0" borderId="0" xfId="0" applyFont="1" applyBorder="1" applyProtection="1">
      <protection hidden="1"/>
    </xf>
    <xf numFmtId="0" fontId="0" fillId="0" borderId="1" xfId="0" applyFont="1" applyBorder="1" applyProtection="1">
      <protection hidden="1"/>
    </xf>
    <xf numFmtId="0" fontId="2" fillId="0" borderId="1" xfId="0" applyFont="1" applyFill="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0" fillId="0" borderId="0" xfId="0" applyAlignment="1">
      <alignment wrapText="1"/>
    </xf>
    <xf numFmtId="0" fontId="0" fillId="0" borderId="0" xfId="0" applyAlignment="1">
      <alignment horizontal="right"/>
    </xf>
    <xf numFmtId="0" fontId="0" fillId="0" borderId="0" xfId="0" applyAlignment="1">
      <alignment horizontal="left"/>
    </xf>
    <xf numFmtId="0" fontId="1" fillId="0" borderId="0" xfId="0" applyFont="1"/>
    <xf numFmtId="2" fontId="0" fillId="0" borderId="0" xfId="0" applyNumberFormat="1"/>
    <xf numFmtId="0" fontId="10" fillId="0" borderId="0" xfId="0" applyFont="1" applyAlignment="1">
      <alignment vertical="center"/>
    </xf>
    <xf numFmtId="0" fontId="0" fillId="5" borderId="8" xfId="0" applyFill="1" applyBorder="1" applyAlignment="1">
      <alignment horizontal="right" vertical="center" wrapText="1"/>
    </xf>
    <xf numFmtId="0" fontId="0" fillId="4" borderId="7" xfId="0" applyFill="1" applyBorder="1" applyAlignment="1">
      <alignment horizontal="right" vertical="center" wrapText="1"/>
    </xf>
    <xf numFmtId="0" fontId="0" fillId="4" borderId="4" xfId="0" applyFill="1" applyBorder="1" applyAlignment="1">
      <alignment horizontal="right" vertical="center"/>
    </xf>
    <xf numFmtId="0" fontId="0" fillId="5" borderId="7" xfId="0" applyFill="1" applyBorder="1" applyAlignment="1">
      <alignment horizontal="right" vertical="center" wrapText="1"/>
    </xf>
    <xf numFmtId="0" fontId="11" fillId="5" borderId="12"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10" fillId="0" borderId="0" xfId="0" applyFont="1" applyBorder="1" applyAlignment="1">
      <alignment vertical="center" wrapText="1"/>
    </xf>
    <xf numFmtId="0" fontId="9" fillId="5" borderId="7" xfId="0" applyFont="1" applyFill="1" applyBorder="1" applyAlignment="1">
      <alignment horizontal="right" vertical="top"/>
    </xf>
    <xf numFmtId="1" fontId="9" fillId="5" borderId="14" xfId="0" applyNumberFormat="1" applyFont="1" applyFill="1" applyBorder="1" applyAlignment="1">
      <alignment horizontal="left" vertical="top"/>
    </xf>
    <xf numFmtId="1" fontId="9" fillId="4" borderId="10" xfId="0" applyNumberFormat="1" applyFont="1" applyFill="1" applyBorder="1" applyAlignment="1">
      <alignment horizontal="left" vertical="top"/>
    </xf>
    <xf numFmtId="0" fontId="17" fillId="0" borderId="0" xfId="0" applyFont="1"/>
    <xf numFmtId="0" fontId="13" fillId="0" borderId="0" xfId="0" applyFont="1" applyAlignment="1">
      <alignment horizontal="center" vertical="center" wrapText="1"/>
    </xf>
    <xf numFmtId="0" fontId="9" fillId="4" borderId="8" xfId="0" applyFont="1" applyFill="1" applyBorder="1" applyAlignment="1">
      <alignment horizontal="right" vertical="top"/>
    </xf>
    <xf numFmtId="164" fontId="6" fillId="4" borderId="6" xfId="0" applyNumberFormat="1" applyFont="1" applyFill="1" applyBorder="1" applyAlignment="1">
      <alignment horizontal="center"/>
    </xf>
    <xf numFmtId="164" fontId="6" fillId="4" borderId="14" xfId="0" applyNumberFormat="1" applyFont="1" applyFill="1" applyBorder="1" applyAlignment="1">
      <alignment horizontal="center"/>
    </xf>
    <xf numFmtId="164" fontId="16" fillId="3" borderId="13" xfId="0" applyNumberFormat="1" applyFont="1" applyFill="1" applyBorder="1" applyAlignment="1">
      <alignment horizontal="center"/>
    </xf>
    <xf numFmtId="164" fontId="6" fillId="5" borderId="11" xfId="0" applyNumberFormat="1" applyFont="1" applyFill="1" applyBorder="1" applyAlignment="1">
      <alignment horizontal="center"/>
    </xf>
    <xf numFmtId="164" fontId="6" fillId="5" borderId="14" xfId="0" applyNumberFormat="1" applyFont="1" applyFill="1" applyBorder="1" applyAlignment="1">
      <alignment horizontal="center"/>
    </xf>
    <xf numFmtId="0" fontId="18" fillId="0" borderId="0" xfId="75" applyFont="1"/>
    <xf numFmtId="0" fontId="5" fillId="0" borderId="0" xfId="0" applyFont="1"/>
    <xf numFmtId="0" fontId="11" fillId="4" borderId="12" xfId="0" applyFont="1" applyFill="1" applyBorder="1" applyAlignment="1" applyProtection="1">
      <alignment horizontal="center" vertical="center" wrapText="1"/>
      <protection locked="0"/>
    </xf>
    <xf numFmtId="0" fontId="5" fillId="0" borderId="0" xfId="0" applyFont="1" applyAlignment="1">
      <alignment horizontal="left"/>
    </xf>
    <xf numFmtId="0" fontId="7" fillId="0" borderId="0" xfId="0" applyFont="1" applyBorder="1" applyAlignment="1">
      <alignment vertical="center" wrapText="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9" fontId="9" fillId="5" borderId="10" xfId="0" applyNumberFormat="1" applyFont="1" applyFill="1" applyBorder="1" applyAlignment="1">
      <alignment horizontal="center" vertical="top"/>
    </xf>
    <xf numFmtId="9" fontId="9" fillId="4" borderId="10" xfId="0" applyNumberFormat="1" applyFont="1" applyFill="1" applyBorder="1" applyAlignment="1">
      <alignment horizontal="center" vertical="top"/>
    </xf>
    <xf numFmtId="0" fontId="8" fillId="2" borderId="9" xfId="0" applyFont="1" applyFill="1" applyBorder="1" applyAlignment="1">
      <alignment horizontal="center" vertical="center"/>
    </xf>
    <xf numFmtId="0" fontId="6" fillId="2" borderId="10" xfId="0" applyFont="1" applyFill="1" applyBorder="1" applyAlignment="1">
      <alignment horizontal="left" vertical="center"/>
    </xf>
    <xf numFmtId="0" fontId="9" fillId="6" borderId="16" xfId="0" applyFont="1" applyFill="1" applyBorder="1" applyAlignment="1">
      <alignment horizontal="center" vertical="center"/>
    </xf>
    <xf numFmtId="0" fontId="9" fillId="6" borderId="17" xfId="0" applyFont="1" applyFill="1" applyBorder="1" applyAlignment="1">
      <alignment horizontal="center" vertical="center"/>
    </xf>
    <xf numFmtId="0" fontId="7" fillId="0" borderId="0" xfId="0" applyFont="1" applyBorder="1" applyAlignment="1">
      <alignment horizontal="center" vertical="center" wrapText="1"/>
    </xf>
    <xf numFmtId="0" fontId="13" fillId="0" borderId="0" xfId="0" applyFont="1" applyAlignment="1">
      <alignment horizontal="center" vertical="center" wrapText="1"/>
    </xf>
    <xf numFmtId="0" fontId="6" fillId="5" borderId="4" xfId="0" applyFont="1" applyFill="1" applyBorder="1" applyAlignment="1">
      <alignment horizontal="right" wrapText="1"/>
    </xf>
    <xf numFmtId="0" fontId="6" fillId="5" borderId="6" xfId="0" applyFont="1" applyFill="1" applyBorder="1" applyAlignment="1">
      <alignment horizontal="right" wrapText="1"/>
    </xf>
    <xf numFmtId="0" fontId="9" fillId="6" borderId="15" xfId="0" applyFont="1" applyFill="1" applyBorder="1" applyAlignment="1">
      <alignment horizontal="right" vertical="center"/>
    </xf>
    <xf numFmtId="0" fontId="9" fillId="6" borderId="16" xfId="0" applyFont="1" applyFill="1" applyBorder="1" applyAlignment="1">
      <alignment horizontal="right" vertical="center"/>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8" xfId="0" applyFont="1" applyFill="1" applyBorder="1" applyAlignment="1">
      <alignment horizontal="right" vertical="top" wrapText="1"/>
    </xf>
    <xf numFmtId="0" fontId="5" fillId="2" borderId="9" xfId="0" applyFont="1" applyFill="1" applyBorder="1" applyAlignment="1">
      <alignment horizontal="right" vertical="top" wrapText="1"/>
    </xf>
    <xf numFmtId="0" fontId="11" fillId="4" borderId="12" xfId="0" applyFont="1" applyFill="1" applyBorder="1" applyAlignment="1" applyProtection="1">
      <alignment horizontal="center" vertical="center" wrapText="1"/>
      <protection locked="0"/>
    </xf>
    <xf numFmtId="0" fontId="6" fillId="4" borderId="4" xfId="0" applyFont="1" applyFill="1" applyBorder="1" applyAlignment="1">
      <alignment horizontal="right" wrapText="1"/>
    </xf>
    <xf numFmtId="0" fontId="6" fillId="4" borderId="6" xfId="0" applyFont="1" applyFill="1" applyBorder="1" applyAlignment="1">
      <alignment horizontal="right" wrapText="1"/>
    </xf>
    <xf numFmtId="0" fontId="15" fillId="3" borderId="15" xfId="0" applyFont="1" applyFill="1" applyBorder="1" applyAlignment="1">
      <alignment horizontal="right" wrapText="1"/>
    </xf>
    <xf numFmtId="0" fontId="15" fillId="3" borderId="17" xfId="0" applyFont="1" applyFill="1" applyBorder="1" applyAlignment="1">
      <alignment horizontal="right" wrapText="1"/>
    </xf>
    <xf numFmtId="0" fontId="14" fillId="0" borderId="0" xfId="0" applyFont="1" applyAlignment="1">
      <alignment horizontal="left" vertical="top"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6" fillId="2" borderId="5" xfId="0" applyFont="1" applyFill="1" applyBorder="1" applyAlignment="1">
      <alignment horizontal="left"/>
    </xf>
    <xf numFmtId="0" fontId="6" fillId="2" borderId="6" xfId="0" applyFont="1" applyFill="1" applyBorder="1" applyAlignment="1">
      <alignment horizontal="left"/>
    </xf>
    <xf numFmtId="0" fontId="19" fillId="0" borderId="0" xfId="0" applyFont="1" applyAlignment="1">
      <alignment horizontal="center" vertical="center" wrapText="1"/>
    </xf>
    <xf numFmtId="0" fontId="20" fillId="4" borderId="11" xfId="0" applyFont="1" applyFill="1" applyBorder="1" applyAlignment="1" applyProtection="1">
      <alignment horizontal="center" vertical="center"/>
      <protection locked="0"/>
    </xf>
  </cellXfs>
  <cellStyles count="8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19</xdr:row>
      <xdr:rowOff>1</xdr:rowOff>
    </xdr:from>
    <xdr:to>
      <xdr:col>7</xdr:col>
      <xdr:colOff>723342</xdr:colOff>
      <xdr:row>21</xdr:row>
      <xdr:rowOff>482601</xdr:rowOff>
    </xdr:to>
    <xdr:pic>
      <xdr:nvPicPr>
        <xdr:cNvPr id="5" name="Image 4" descr="logo_SN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426201"/>
          <a:ext cx="723342" cy="927100"/>
        </a:xfrm>
        <a:prstGeom prst="rect">
          <a:avLst/>
        </a:prstGeom>
      </xdr:spPr>
    </xdr:pic>
    <xdr:clientData/>
  </xdr:twoCellAnchor>
  <xdr:twoCellAnchor editAs="oneCell">
    <xdr:from>
      <xdr:col>4</xdr:col>
      <xdr:colOff>0</xdr:colOff>
      <xdr:row>1</xdr:row>
      <xdr:rowOff>0</xdr:rowOff>
    </xdr:from>
    <xdr:to>
      <xdr:col>4</xdr:col>
      <xdr:colOff>723342</xdr:colOff>
      <xdr:row>2</xdr:row>
      <xdr:rowOff>381000</xdr:rowOff>
    </xdr:to>
    <xdr:pic>
      <xdr:nvPicPr>
        <xdr:cNvPr id="6" name="Image 5" descr="logo_SN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92500" y="190500"/>
          <a:ext cx="723342" cy="92710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uipp.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
  <sheetViews>
    <sheetView showGridLines="0" tabSelected="1" workbookViewId="0">
      <selection activeCell="E9" sqref="E9"/>
    </sheetView>
  </sheetViews>
  <sheetFormatPr baseColWidth="10" defaultRowHeight="15.75" x14ac:dyDescent="0.25"/>
  <cols>
    <col min="1" max="1" width="4" customWidth="1"/>
    <col min="2" max="2" width="20.5" customWidth="1"/>
    <col min="3" max="3" width="11.625" customWidth="1"/>
    <col min="4" max="4" width="9.625" customWidth="1"/>
    <col min="12" max="12" width="28.625" customWidth="1"/>
  </cols>
  <sheetData>
    <row r="2" spans="2:14" ht="42.95" customHeight="1" x14ac:dyDescent="0.25">
      <c r="B2" s="44" t="s">
        <v>26</v>
      </c>
      <c r="C2" s="44"/>
      <c r="D2" s="44"/>
      <c r="E2" s="34"/>
      <c r="F2" s="34"/>
    </row>
    <row r="3" spans="2:14" ht="39" customHeight="1" x14ac:dyDescent="0.25">
      <c r="B3" s="23"/>
      <c r="C3" s="63" t="s">
        <v>25</v>
      </c>
      <c r="D3" s="43" t="str">
        <f>IF(C5&lt;1958+IF(C4="O",5,0),"ATTENTION, votre calcul de pension n'est pas affecté part le projet Ayrault, elle sera calculée sur les éléments de la réforme Sarkozy de 2010","")</f>
        <v/>
      </c>
      <c r="E3" s="43"/>
      <c r="F3" s="43"/>
    </row>
    <row r="4" spans="2:14" ht="18" customHeight="1" x14ac:dyDescent="0.25">
      <c r="B4" s="14" t="s">
        <v>24</v>
      </c>
      <c r="C4" s="64" t="s">
        <v>44</v>
      </c>
      <c r="D4" s="43"/>
      <c r="E4" s="43"/>
      <c r="F4" s="43"/>
    </row>
    <row r="5" spans="2:14" s="6" customFormat="1" ht="24.95" customHeight="1" x14ac:dyDescent="0.25">
      <c r="B5" s="15" t="s">
        <v>27</v>
      </c>
      <c r="C5" s="16">
        <v>1974</v>
      </c>
      <c r="D5" s="43"/>
      <c r="E5" s="43"/>
      <c r="F5" s="43"/>
    </row>
    <row r="6" spans="2:14" s="6" customFormat="1" ht="24.95" customHeight="1" x14ac:dyDescent="0.25">
      <c r="B6" s="15" t="s">
        <v>37</v>
      </c>
      <c r="C6" s="16">
        <v>11</v>
      </c>
      <c r="D6" s="43"/>
      <c r="E6" s="43"/>
      <c r="F6" s="43"/>
    </row>
    <row r="7" spans="2:14" s="6" customFormat="1" ht="45.95" customHeight="1" x14ac:dyDescent="0.25">
      <c r="B7" s="13" t="s">
        <v>38</v>
      </c>
      <c r="C7" s="53">
        <v>41</v>
      </c>
      <c r="D7" s="43"/>
      <c r="E7" s="43"/>
      <c r="F7" s="43"/>
    </row>
    <row r="8" spans="2:14" s="6" customFormat="1" ht="15" customHeight="1" x14ac:dyDescent="0.25">
      <c r="B8" s="13">
        <f>D13</f>
        <v>2037</v>
      </c>
      <c r="C8" s="53"/>
    </row>
    <row r="9" spans="2:14" s="6" customFormat="1" ht="45.95" customHeight="1" x14ac:dyDescent="0.25">
      <c r="B9" s="15" t="s">
        <v>28</v>
      </c>
      <c r="C9" s="16">
        <v>3</v>
      </c>
    </row>
    <row r="10" spans="2:14" s="6" customFormat="1" ht="60" customHeight="1" x14ac:dyDescent="0.25">
      <c r="B10" s="13" t="s">
        <v>43</v>
      </c>
      <c r="C10" s="32">
        <v>0</v>
      </c>
    </row>
    <row r="11" spans="2:14" s="6" customFormat="1" ht="45" customHeight="1" x14ac:dyDescent="0.25">
      <c r="B11" s="12" t="s">
        <v>29</v>
      </c>
      <c r="C11" s="17">
        <v>0</v>
      </c>
    </row>
    <row r="12" spans="2:14" s="6" customFormat="1" ht="44.1" customHeight="1" x14ac:dyDescent="0.25"/>
    <row r="13" spans="2:14" ht="24.95" customHeight="1" x14ac:dyDescent="0.3">
      <c r="B13" s="49" t="s">
        <v>42</v>
      </c>
      <c r="C13" s="50"/>
      <c r="D13" s="61">
        <f>C5+62-IF(Données!C4="O",5,0)+IF(Données!C6&gt;8,1,0)</f>
        <v>2037</v>
      </c>
      <c r="E13" s="62"/>
      <c r="F13" s="59" t="s">
        <v>40</v>
      </c>
      <c r="G13" s="60"/>
      <c r="H13" s="60"/>
      <c r="I13" s="60"/>
      <c r="J13" s="60"/>
      <c r="K13" s="60"/>
      <c r="L13" s="60"/>
      <c r="M13" s="11"/>
      <c r="N13" s="11"/>
    </row>
    <row r="14" spans="2:14" ht="44.1" customHeight="1" x14ac:dyDescent="0.25">
      <c r="B14" s="51" t="s">
        <v>39</v>
      </c>
      <c r="C14" s="52"/>
      <c r="D14" s="39">
        <f>D13-C5-IF(Données!C6&gt;8,1,0)</f>
        <v>62</v>
      </c>
      <c r="E14" s="40" t="s">
        <v>19</v>
      </c>
      <c r="F14" s="59"/>
      <c r="G14" s="60"/>
      <c r="H14" s="60"/>
      <c r="I14" s="60"/>
      <c r="J14" s="60"/>
      <c r="K14" s="60"/>
      <c r="L14" s="60"/>
    </row>
    <row r="15" spans="2:14" ht="27" customHeight="1" x14ac:dyDescent="0.25">
      <c r="B15" s="47" t="s">
        <v>22</v>
      </c>
      <c r="C15" s="48"/>
      <c r="D15" s="41" t="s">
        <v>20</v>
      </c>
      <c r="E15" s="42" t="s">
        <v>11</v>
      </c>
      <c r="F15" s="59"/>
      <c r="G15" s="60"/>
      <c r="H15" s="60"/>
      <c r="I15" s="60"/>
      <c r="J15" s="60"/>
      <c r="K15" s="60"/>
      <c r="L15" s="60"/>
    </row>
    <row r="16" spans="2:14" ht="18" customHeight="1" x14ac:dyDescent="0.3">
      <c r="B16" s="45" t="s">
        <v>31</v>
      </c>
      <c r="C16" s="46"/>
      <c r="D16" s="28">
        <f>calculs!I17</f>
        <v>2046.8763796344128</v>
      </c>
      <c r="E16" s="29">
        <f>calculs!I18</f>
        <v>2435.7165824107688</v>
      </c>
      <c r="F16" s="59" t="s">
        <v>30</v>
      </c>
      <c r="G16" s="60"/>
      <c r="H16" s="60"/>
      <c r="I16" s="60"/>
      <c r="J16" s="60"/>
      <c r="K16" s="60"/>
      <c r="L16" s="60"/>
      <c r="M16" s="18"/>
      <c r="N16" s="18"/>
    </row>
    <row r="17" spans="1:14" ht="27.95" customHeight="1" x14ac:dyDescent="0.25">
      <c r="B17" s="19" t="s">
        <v>23</v>
      </c>
      <c r="C17" s="20" t="str">
        <f>IF(calculs!I14&lt;0,"surcote","décote")</f>
        <v>surcote</v>
      </c>
      <c r="D17" s="37">
        <f>IF(calculs!I14&lt;0,ABS(calculs!L7),-calculs!L7)</f>
        <v>1.2500000000000001E-2</v>
      </c>
      <c r="E17" s="37">
        <f>IF(calculs!I14&lt;0,ABS(calculs!L7),-calculs!L7)</f>
        <v>1.2500000000000001E-2</v>
      </c>
      <c r="F17" s="59"/>
      <c r="G17" s="60"/>
      <c r="H17" s="60"/>
      <c r="I17" s="60"/>
      <c r="J17" s="60"/>
      <c r="K17" s="60"/>
      <c r="L17" s="60"/>
      <c r="M17" s="18"/>
      <c r="N17" s="18"/>
    </row>
    <row r="18" spans="1:14" ht="18" customHeight="1" x14ac:dyDescent="0.3">
      <c r="B18" s="54" t="s">
        <v>32</v>
      </c>
      <c r="C18" s="55"/>
      <c r="D18" s="25">
        <f>calculs!I25</f>
        <v>1824.8528829178779</v>
      </c>
      <c r="E18" s="26">
        <f>calculs!I26</f>
        <v>2171.5158138553784</v>
      </c>
    </row>
    <row r="19" spans="1:14" ht="21.95" customHeight="1" x14ac:dyDescent="0.25">
      <c r="B19" s="24" t="s">
        <v>23</v>
      </c>
      <c r="C19" s="21" t="str">
        <f>IF(calculs!I22&lt;0,"surcote","décote")</f>
        <v>décote</v>
      </c>
      <c r="D19" s="38">
        <f>IF(calculs!I22&lt;0,ABS(calculs!L8),-calculs!L8)</f>
        <v>-6.25E-2</v>
      </c>
      <c r="E19" s="38">
        <f>IF(calculs!I22&lt;0,ABS(calculs!L8),-calculs!L8)</f>
        <v>-6.25E-2</v>
      </c>
    </row>
    <row r="20" spans="1:14" ht="21" x14ac:dyDescent="0.35">
      <c r="A20" s="22"/>
      <c r="B20" s="56" t="s">
        <v>33</v>
      </c>
      <c r="C20" s="57"/>
      <c r="D20" s="27">
        <f>D18-D16</f>
        <v>-222.02349671653496</v>
      </c>
      <c r="E20" s="27">
        <f>E18-E16</f>
        <v>-264.20076855539037</v>
      </c>
    </row>
    <row r="21" spans="1:14" x14ac:dyDescent="0.25">
      <c r="A21" s="22"/>
    </row>
    <row r="22" spans="1:14" ht="60.95" customHeight="1" x14ac:dyDescent="0.25">
      <c r="B22" s="58" t="s">
        <v>41</v>
      </c>
      <c r="C22" s="58"/>
      <c r="D22" s="58"/>
      <c r="E22" s="58"/>
      <c r="F22" s="58"/>
      <c r="G22" s="58"/>
    </row>
    <row r="23" spans="1:14" ht="18.75" x14ac:dyDescent="0.3">
      <c r="B23" s="33" t="s">
        <v>34</v>
      </c>
      <c r="C23" s="30" t="s">
        <v>36</v>
      </c>
      <c r="D23" s="31"/>
    </row>
    <row r="24" spans="1:14" ht="18.75" x14ac:dyDescent="0.3">
      <c r="B24" s="31" t="s">
        <v>35</v>
      </c>
    </row>
  </sheetData>
  <sheetProtection password="C153" sheet="1" objects="1" scenarios="1"/>
  <mergeCells count="13">
    <mergeCell ref="B18:C18"/>
    <mergeCell ref="B20:C20"/>
    <mergeCell ref="B22:G22"/>
    <mergeCell ref="F16:L17"/>
    <mergeCell ref="D13:E13"/>
    <mergeCell ref="F13:L15"/>
    <mergeCell ref="D3:F7"/>
    <mergeCell ref="B2:D2"/>
    <mergeCell ref="B16:C16"/>
    <mergeCell ref="B15:C15"/>
    <mergeCell ref="B13:C13"/>
    <mergeCell ref="B14:C14"/>
    <mergeCell ref="C7:C8"/>
  </mergeCells>
  <phoneticPr fontId="12" type="noConversion"/>
  <dataValidations xWindow="248" yWindow="453" count="6">
    <dataValidation type="list" allowBlank="1" showInputMessage="1" showErrorMessage="1" prompt="Il faut avoir validé de 15 ans à 17 ans de services actifs d'instit avant d'intégrer le corps des PE" sqref="C4">
      <formula1>"N,O"</formula1>
    </dataValidation>
    <dataValidation allowBlank="1" showInputMessage="1" showErrorMessage="1" prompt="Les générations concernées sont 1963 et ultérieures pour ceux ayant validé leurs années d'instits et de 1958 et ultérieures pour les PE" sqref="C5"/>
    <dataValidation allowBlank="1" showInputMessage="1" showErrorMessage="1" prompt="Ces trimestres validés dans d'autres régimes diminuent le poids de la décote, ou augmentent la surcote" sqref="C9"/>
    <dataValidation allowBlank="1" showInputMessage="1" showErrorMessage="1" prompt="Ces enfants apportent une bonificationde 4 trimestres de cotisation si prise d'un congé d'au moins 2 mois (maternité,adoption,dispo…) ou si réduction d'activité (4 mois à 50%)." sqref="C10"/>
    <dataValidation allowBlank="1" showInputMessage="1" showErrorMessage="1" promptTitle="ATTENTION" prompt="Cette bonification d'assurance de 2 trimestres n'est pas cumulable avec la prise en compte dans les trimestres cotisés d'un temps partiel pour élever ce même enfant de moins de trois ans. Dans ce cas, ne pas comptabiliser cet enfant ici." sqref="C11"/>
    <dataValidation allowBlank="1" showInputMessage="1" showErrorMessage="1" prompt="Cette donnée est disponible sur Iprof" sqref="C7:C8"/>
  </dataValidations>
  <hyperlinks>
    <hyperlink ref="C23" r:id="rId1"/>
  </hyperlinks>
  <pageMargins left="0.75000000000000011" right="0.75000000000000011" top="1" bottom="1" header="0.5" footer="0.5"/>
  <pageSetup paperSize="9" orientation="portrait"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0"/>
  <sheetViews>
    <sheetView workbookViewId="0">
      <selection activeCell="K10" sqref="K10"/>
    </sheetView>
  </sheetViews>
  <sheetFormatPr baseColWidth="10" defaultRowHeight="15.75" x14ac:dyDescent="0.25"/>
  <cols>
    <col min="5" max="5" width="22.5" style="7" customWidth="1"/>
    <col min="9" max="9" width="20" customWidth="1"/>
    <col min="10" max="10" width="10.875" style="8"/>
  </cols>
  <sheetData>
    <row r="2" spans="2:12" x14ac:dyDescent="0.25">
      <c r="C2">
        <v>2010</v>
      </c>
      <c r="D2" t="s">
        <v>1</v>
      </c>
    </row>
    <row r="3" spans="2:12" x14ac:dyDescent="0.25">
      <c r="B3" s="1"/>
      <c r="C3" s="2" t="s">
        <v>0</v>
      </c>
    </row>
    <row r="4" spans="2:12" x14ac:dyDescent="0.25">
      <c r="B4" s="3">
        <v>2015</v>
      </c>
      <c r="C4" s="3">
        <v>166</v>
      </c>
      <c r="D4" s="4">
        <v>167</v>
      </c>
    </row>
    <row r="5" spans="2:12" x14ac:dyDescent="0.25">
      <c r="B5">
        <v>2016</v>
      </c>
      <c r="C5">
        <v>166</v>
      </c>
      <c r="D5">
        <v>167</v>
      </c>
      <c r="G5" t="s">
        <v>21</v>
      </c>
    </row>
    <row r="6" spans="2:12" x14ac:dyDescent="0.25">
      <c r="B6" s="3">
        <v>2017</v>
      </c>
      <c r="C6" s="3">
        <v>166</v>
      </c>
      <c r="D6" s="5">
        <v>167</v>
      </c>
      <c r="F6">
        <f>Données!C5</f>
        <v>1974</v>
      </c>
      <c r="G6">
        <f>F6+62-IF(Données!C4="O",5,0)+IF(Données!C6&gt;8,1,0)</f>
        <v>2037</v>
      </c>
    </row>
    <row r="7" spans="2:12" x14ac:dyDescent="0.25">
      <c r="B7" s="3">
        <v>2018</v>
      </c>
      <c r="C7" s="3">
        <v>166</v>
      </c>
      <c r="D7" s="5">
        <v>167</v>
      </c>
      <c r="E7" s="7" t="s">
        <v>3</v>
      </c>
      <c r="F7">
        <f>VLOOKUP(G6,B4:C50,2,FALSE)</f>
        <v>166</v>
      </c>
      <c r="I7" t="s">
        <v>12</v>
      </c>
      <c r="J7" s="8">
        <f>F7-F9-F8-2*Données!C11</f>
        <v>-1</v>
      </c>
      <c r="K7">
        <f>IF(J7&gt;20,20,J7)</f>
        <v>-1</v>
      </c>
      <c r="L7">
        <f>K7*1.25/100</f>
        <v>-1.2500000000000001E-2</v>
      </c>
    </row>
    <row r="8" spans="2:12" x14ac:dyDescent="0.25">
      <c r="B8" s="3">
        <v>2019</v>
      </c>
      <c r="C8" s="3">
        <v>166</v>
      </c>
      <c r="D8" s="5">
        <v>167</v>
      </c>
      <c r="E8" s="7" t="s">
        <v>4</v>
      </c>
      <c r="F8">
        <f>Données!C9</f>
        <v>3</v>
      </c>
      <c r="I8" t="s">
        <v>13</v>
      </c>
      <c r="J8" s="8">
        <f>F10-F9-F8-2*Données!C11</f>
        <v>5</v>
      </c>
      <c r="K8">
        <f>IF(J8&gt;20,20,J8)</f>
        <v>5</v>
      </c>
      <c r="L8">
        <f>K8*1.25/100</f>
        <v>6.25E-2</v>
      </c>
    </row>
    <row r="9" spans="2:12" x14ac:dyDescent="0.25">
      <c r="B9" s="35">
        <v>2020</v>
      </c>
      <c r="C9" s="4">
        <v>166</v>
      </c>
      <c r="D9" s="4">
        <v>167</v>
      </c>
      <c r="E9" s="7" t="s">
        <v>5</v>
      </c>
      <c r="F9">
        <f>Données!C7*4+Données!C10*4</f>
        <v>164</v>
      </c>
    </row>
    <row r="10" spans="2:12" x14ac:dyDescent="0.25">
      <c r="B10" s="36">
        <v>2021</v>
      </c>
      <c r="C10" s="5">
        <v>166</v>
      </c>
      <c r="D10" s="5">
        <v>167</v>
      </c>
      <c r="E10" s="7" t="s">
        <v>6</v>
      </c>
      <c r="F10">
        <f>VLOOKUP(G6,B4:D50,3,FALSE)</f>
        <v>172</v>
      </c>
    </row>
    <row r="11" spans="2:12" x14ac:dyDescent="0.25">
      <c r="B11" s="36">
        <v>2022</v>
      </c>
      <c r="C11" s="5">
        <v>166</v>
      </c>
      <c r="D11" s="5">
        <v>167</v>
      </c>
      <c r="E11" s="7" t="s">
        <v>7</v>
      </c>
      <c r="F11">
        <f>Données!C10</f>
        <v>0</v>
      </c>
    </row>
    <row r="12" spans="2:12" x14ac:dyDescent="0.25">
      <c r="B12" s="36">
        <v>2023</v>
      </c>
      <c r="C12" s="5">
        <v>166</v>
      </c>
      <c r="D12" s="5">
        <v>168</v>
      </c>
      <c r="E12" s="7" t="s">
        <v>8</v>
      </c>
      <c r="F12">
        <f>Données!C11</f>
        <v>0</v>
      </c>
    </row>
    <row r="13" spans="2:12" x14ac:dyDescent="0.25">
      <c r="B13" s="36">
        <v>2024</v>
      </c>
      <c r="C13" s="5">
        <v>166</v>
      </c>
      <c r="D13" s="5">
        <v>168</v>
      </c>
    </row>
    <row r="14" spans="2:12" x14ac:dyDescent="0.25">
      <c r="B14" s="36">
        <v>2025</v>
      </c>
      <c r="C14" s="5">
        <v>166</v>
      </c>
      <c r="D14" s="5">
        <v>168</v>
      </c>
      <c r="E14" s="7" t="s">
        <v>9</v>
      </c>
      <c r="F14">
        <f>F9/F7*0.75</f>
        <v>0.74096385542168675</v>
      </c>
      <c r="G14">
        <f>F14*3046.73</f>
        <v>2257.5168072289157</v>
      </c>
      <c r="H14" t="s">
        <v>10</v>
      </c>
      <c r="I14" s="10">
        <f>G14*(K7*1.25)/100</f>
        <v>-28.218960090361449</v>
      </c>
      <c r="J14" s="8" t="s">
        <v>14</v>
      </c>
    </row>
    <row r="15" spans="2:12" x14ac:dyDescent="0.25">
      <c r="B15" s="36">
        <v>2026</v>
      </c>
      <c r="C15" s="5">
        <v>166</v>
      </c>
      <c r="D15" s="5">
        <v>169</v>
      </c>
      <c r="G15">
        <f>F14*3625.51</f>
        <v>2686.3718674698798</v>
      </c>
      <c r="H15" t="s">
        <v>11</v>
      </c>
      <c r="I15" s="10">
        <f>G15*(K7*1.25)/100</f>
        <v>-33.579648343373499</v>
      </c>
      <c r="J15" s="8" t="s">
        <v>15</v>
      </c>
    </row>
    <row r="16" spans="2:12" x14ac:dyDescent="0.25">
      <c r="B16" s="36">
        <v>2027</v>
      </c>
      <c r="C16" s="5">
        <v>166</v>
      </c>
      <c r="D16" s="5">
        <v>169</v>
      </c>
    </row>
    <row r="17" spans="2:10" x14ac:dyDescent="0.25">
      <c r="B17" s="36">
        <v>2028</v>
      </c>
      <c r="C17" s="5">
        <v>166</v>
      </c>
      <c r="D17" s="5">
        <v>169</v>
      </c>
      <c r="F17" s="7" t="s">
        <v>16</v>
      </c>
      <c r="G17">
        <f>G14-I14</f>
        <v>2285.7357673192773</v>
      </c>
      <c r="H17">
        <f>G17*10.45/100</f>
        <v>238.85938768486446</v>
      </c>
      <c r="I17" s="9">
        <f>G17-H17</f>
        <v>2046.8763796344128</v>
      </c>
      <c r="J17" s="8" t="s">
        <v>18</v>
      </c>
    </row>
    <row r="18" spans="2:10" x14ac:dyDescent="0.25">
      <c r="B18" s="36">
        <v>2029</v>
      </c>
      <c r="C18" s="5">
        <v>166</v>
      </c>
      <c r="D18" s="5">
        <v>170</v>
      </c>
      <c r="F18" s="7" t="s">
        <v>17</v>
      </c>
      <c r="G18">
        <f>G15-I15</f>
        <v>2719.9515158132535</v>
      </c>
      <c r="H18">
        <f>G18*10.45/100</f>
        <v>284.23493340248496</v>
      </c>
      <c r="I18" s="9">
        <f>G18-H18</f>
        <v>2435.7165824107688</v>
      </c>
      <c r="J18" s="8" t="s">
        <v>18</v>
      </c>
    </row>
    <row r="19" spans="2:10" x14ac:dyDescent="0.25">
      <c r="B19" s="36">
        <v>2030</v>
      </c>
      <c r="C19" s="5">
        <v>166</v>
      </c>
      <c r="D19" s="5">
        <v>170</v>
      </c>
    </row>
    <row r="20" spans="2:10" x14ac:dyDescent="0.25">
      <c r="B20" s="36">
        <v>2031</v>
      </c>
      <c r="C20" s="5">
        <v>166</v>
      </c>
      <c r="D20" s="5">
        <v>170</v>
      </c>
    </row>
    <row r="21" spans="2:10" x14ac:dyDescent="0.25">
      <c r="B21" s="36">
        <v>2032</v>
      </c>
      <c r="C21" s="5">
        <v>166</v>
      </c>
      <c r="D21" s="5">
        <v>171</v>
      </c>
    </row>
    <row r="22" spans="2:10" x14ac:dyDescent="0.25">
      <c r="B22" s="36">
        <v>2033</v>
      </c>
      <c r="C22" s="5">
        <v>166</v>
      </c>
      <c r="D22" s="5">
        <v>171</v>
      </c>
      <c r="E22" s="7" t="s">
        <v>2</v>
      </c>
      <c r="F22">
        <f>F9/F10*0.75</f>
        <v>0.71511627906976749</v>
      </c>
      <c r="G22">
        <f>F22*3046.73</f>
        <v>2178.7662209302325</v>
      </c>
      <c r="H22" t="s">
        <v>10</v>
      </c>
      <c r="I22">
        <f>G22*(K8*1.25)/100</f>
        <v>136.17288880813953</v>
      </c>
      <c r="J22" s="8" t="s">
        <v>14</v>
      </c>
    </row>
    <row r="23" spans="2:10" x14ac:dyDescent="0.25">
      <c r="B23" s="36">
        <v>2034</v>
      </c>
      <c r="C23" s="5">
        <v>166</v>
      </c>
      <c r="D23" s="5">
        <v>171</v>
      </c>
      <c r="G23">
        <f>F22*3625.51</f>
        <v>2592.661220930233</v>
      </c>
      <c r="H23" t="s">
        <v>11</v>
      </c>
      <c r="I23">
        <f>G23*(K8*1.25)/100</f>
        <v>162.04132630813956</v>
      </c>
      <c r="J23" s="8" t="s">
        <v>15</v>
      </c>
    </row>
    <row r="24" spans="2:10" x14ac:dyDescent="0.25">
      <c r="B24" s="36">
        <v>2035</v>
      </c>
      <c r="C24" s="5">
        <v>166</v>
      </c>
      <c r="D24" s="5">
        <v>172</v>
      </c>
    </row>
    <row r="25" spans="2:10" x14ac:dyDescent="0.25">
      <c r="B25" s="36">
        <v>2036</v>
      </c>
      <c r="C25" s="5">
        <v>166</v>
      </c>
      <c r="D25" s="5">
        <v>172</v>
      </c>
      <c r="F25" s="7" t="s">
        <v>16</v>
      </c>
      <c r="G25">
        <f>G22-I22</f>
        <v>2042.593332122093</v>
      </c>
      <c r="H25">
        <f>G25*10.66/100</f>
        <v>217.74044920421511</v>
      </c>
      <c r="I25" s="9">
        <f>G25-H25</f>
        <v>1824.8528829178779</v>
      </c>
      <c r="J25" s="8" t="s">
        <v>18</v>
      </c>
    </row>
    <row r="26" spans="2:10" x14ac:dyDescent="0.25">
      <c r="B26" s="36">
        <v>2037</v>
      </c>
      <c r="C26" s="5">
        <v>166</v>
      </c>
      <c r="D26" s="5">
        <v>172</v>
      </c>
      <c r="F26" s="7" t="s">
        <v>17</v>
      </c>
      <c r="G26">
        <f>G23-I23</f>
        <v>2430.6198946220934</v>
      </c>
      <c r="H26">
        <f>G26*10.66/100</f>
        <v>259.10408076671519</v>
      </c>
      <c r="I26" s="9">
        <f>G26-H26</f>
        <v>2171.5158138553784</v>
      </c>
      <c r="J26" s="8" t="s">
        <v>18</v>
      </c>
    </row>
    <row r="27" spans="2:10" x14ac:dyDescent="0.25">
      <c r="B27" s="36">
        <v>2038</v>
      </c>
      <c r="C27" s="5">
        <v>166</v>
      </c>
      <c r="D27" s="5">
        <v>172</v>
      </c>
    </row>
    <row r="28" spans="2:10" x14ac:dyDescent="0.25">
      <c r="B28" s="36">
        <v>2039</v>
      </c>
      <c r="C28" s="5">
        <v>166</v>
      </c>
      <c r="D28" s="5">
        <v>172</v>
      </c>
    </row>
    <row r="29" spans="2:10" x14ac:dyDescent="0.25">
      <c r="B29" s="36">
        <v>2040</v>
      </c>
      <c r="C29" s="5">
        <v>166</v>
      </c>
      <c r="D29" s="5">
        <v>172</v>
      </c>
    </row>
    <row r="30" spans="2:10" x14ac:dyDescent="0.25">
      <c r="B30" s="36">
        <v>2041</v>
      </c>
      <c r="C30" s="5">
        <v>166</v>
      </c>
      <c r="D30" s="5">
        <v>172</v>
      </c>
    </row>
    <row r="31" spans="2:10" x14ac:dyDescent="0.25">
      <c r="B31" s="36">
        <v>2042</v>
      </c>
      <c r="C31" s="5">
        <v>166</v>
      </c>
      <c r="D31" s="5">
        <v>172</v>
      </c>
    </row>
    <row r="32" spans="2:10" x14ac:dyDescent="0.25">
      <c r="B32" s="36">
        <v>2043</v>
      </c>
      <c r="C32" s="5">
        <v>166</v>
      </c>
      <c r="D32" s="5">
        <v>172</v>
      </c>
    </row>
    <row r="33" spans="2:4" x14ac:dyDescent="0.25">
      <c r="B33" s="36">
        <v>2044</v>
      </c>
      <c r="C33" s="5">
        <v>166</v>
      </c>
      <c r="D33" s="5">
        <v>172</v>
      </c>
    </row>
    <row r="34" spans="2:4" x14ac:dyDescent="0.25">
      <c r="B34" s="36">
        <v>2045</v>
      </c>
      <c r="C34" s="5">
        <v>166</v>
      </c>
      <c r="D34" s="5">
        <v>172</v>
      </c>
    </row>
    <row r="35" spans="2:4" x14ac:dyDescent="0.25">
      <c r="B35" s="36">
        <v>2046</v>
      </c>
      <c r="C35" s="5">
        <v>166</v>
      </c>
      <c r="D35" s="5">
        <v>172</v>
      </c>
    </row>
    <row r="36" spans="2:4" x14ac:dyDescent="0.25">
      <c r="B36" s="36">
        <v>2047</v>
      </c>
      <c r="C36" s="5">
        <v>166</v>
      </c>
      <c r="D36" s="5">
        <v>172</v>
      </c>
    </row>
    <row r="37" spans="2:4" x14ac:dyDescent="0.25">
      <c r="B37" s="36">
        <v>2048</v>
      </c>
      <c r="C37" s="5">
        <v>166</v>
      </c>
      <c r="D37" s="5">
        <v>172</v>
      </c>
    </row>
    <row r="38" spans="2:4" x14ac:dyDescent="0.25">
      <c r="B38" s="36">
        <v>2049</v>
      </c>
      <c r="C38" s="5">
        <v>166</v>
      </c>
      <c r="D38" s="5">
        <v>172</v>
      </c>
    </row>
    <row r="39" spans="2:4" x14ac:dyDescent="0.25">
      <c r="B39" s="36">
        <v>2050</v>
      </c>
      <c r="C39" s="5">
        <v>166</v>
      </c>
      <c r="D39" s="5">
        <v>172</v>
      </c>
    </row>
    <row r="40" spans="2:4" x14ac:dyDescent="0.25">
      <c r="B40" s="36">
        <v>2051</v>
      </c>
      <c r="C40" s="5">
        <v>166</v>
      </c>
      <c r="D40" s="5">
        <v>172</v>
      </c>
    </row>
    <row r="41" spans="2:4" x14ac:dyDescent="0.25">
      <c r="B41" s="36">
        <v>2052</v>
      </c>
      <c r="C41" s="5">
        <v>166</v>
      </c>
      <c r="D41" s="5">
        <v>172</v>
      </c>
    </row>
    <row r="42" spans="2:4" x14ac:dyDescent="0.25">
      <c r="B42" s="36">
        <v>2053</v>
      </c>
      <c r="C42" s="5">
        <v>166</v>
      </c>
      <c r="D42" s="5">
        <v>172</v>
      </c>
    </row>
    <row r="43" spans="2:4" x14ac:dyDescent="0.25">
      <c r="B43" s="36">
        <v>2054</v>
      </c>
      <c r="C43" s="5">
        <v>166</v>
      </c>
      <c r="D43" s="5">
        <v>172</v>
      </c>
    </row>
    <row r="44" spans="2:4" x14ac:dyDescent="0.25">
      <c r="B44" s="36">
        <v>2055</v>
      </c>
      <c r="C44" s="5">
        <v>166</v>
      </c>
      <c r="D44" s="5">
        <v>172</v>
      </c>
    </row>
    <row r="45" spans="2:4" x14ac:dyDescent="0.25">
      <c r="B45" s="36">
        <v>2056</v>
      </c>
      <c r="C45" s="5">
        <v>166</v>
      </c>
      <c r="D45" s="5">
        <v>172</v>
      </c>
    </row>
    <row r="46" spans="2:4" x14ac:dyDescent="0.25">
      <c r="B46" s="36">
        <v>2057</v>
      </c>
      <c r="C46" s="5">
        <v>166</v>
      </c>
      <c r="D46" s="5">
        <v>172</v>
      </c>
    </row>
    <row r="47" spans="2:4" x14ac:dyDescent="0.25">
      <c r="B47" s="36">
        <v>2058</v>
      </c>
      <c r="C47" s="5">
        <v>166</v>
      </c>
      <c r="D47" s="5">
        <v>172</v>
      </c>
    </row>
    <row r="48" spans="2:4" x14ac:dyDescent="0.25">
      <c r="B48" s="36">
        <v>2059</v>
      </c>
      <c r="C48" s="5">
        <v>166</v>
      </c>
      <c r="D48" s="5">
        <v>172</v>
      </c>
    </row>
    <row r="49" spans="2:4" x14ac:dyDescent="0.25">
      <c r="B49" s="36">
        <v>2060</v>
      </c>
      <c r="C49" s="5">
        <v>166</v>
      </c>
      <c r="D49" s="5">
        <v>172</v>
      </c>
    </row>
    <row r="50" spans="2:4" x14ac:dyDescent="0.25">
      <c r="B50" s="36">
        <v>2061</v>
      </c>
      <c r="C50" s="5">
        <v>166</v>
      </c>
      <c r="D50" s="5">
        <v>172</v>
      </c>
    </row>
  </sheetData>
  <sheetProtection password="C153"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Données</vt:lpstr>
      <vt:lpstr>calculs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Jérome Quéré</cp:lastModifiedBy>
  <dcterms:created xsi:type="dcterms:W3CDTF">2013-08-30T13:26:00Z</dcterms:created>
  <dcterms:modified xsi:type="dcterms:W3CDTF">2013-09-04T07:28:05Z</dcterms:modified>
</cp:coreProperties>
</file>